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F06-Comm&amp;IR\2024\2024 Annual Report\Website\Website - Fichiers source\With injection\"/>
    </mc:Choice>
  </mc:AlternateContent>
  <xr:revisionPtr revIDLastSave="0" documentId="13_ncr:1_{7686FDD9-5DD3-44E0-9C4C-6D1E8DAEF17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N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" l="1"/>
  <c r="B10" i="1"/>
  <c r="B11" i="1"/>
  <c r="B22" i="1" s="1"/>
  <c r="B7" i="1"/>
  <c r="C21" i="1"/>
  <c r="B23" i="1" l="1"/>
  <c r="B17" i="1"/>
  <c r="C7" i="1"/>
  <c r="C10" i="1" s="1"/>
  <c r="C11" i="1"/>
  <c r="C22" i="1" s="1"/>
  <c r="C23" i="1" l="1"/>
  <c r="C17" i="1"/>
  <c r="D7" i="1"/>
  <c r="D10" i="1" s="1"/>
  <c r="D21" i="1" l="1"/>
  <c r="D11" i="1" l="1"/>
  <c r="D22" i="1" s="1"/>
  <c r="D23" i="1" s="1"/>
  <c r="D17" i="1" l="1"/>
  <c r="E21" i="1"/>
  <c r="E11" i="1"/>
  <c r="E7" i="1" l="1"/>
  <c r="E22" i="1" l="1"/>
  <c r="E23" i="1" s="1"/>
  <c r="E17" i="1"/>
  <c r="E10" i="1"/>
  <c r="F11" i="1" l="1"/>
  <c r="F22" i="1" l="1"/>
  <c r="F23" i="1" s="1"/>
  <c r="F17" i="1" l="1"/>
  <c r="G11" i="1" l="1"/>
  <c r="G22" i="1" s="1"/>
  <c r="G23" i="1" s="1"/>
  <c r="G17" i="1" l="1"/>
  <c r="H11" i="1"/>
  <c r="H22" i="1" s="1"/>
  <c r="H23" i="1" s="1"/>
  <c r="H17" i="1" l="1"/>
  <c r="I6" i="1"/>
  <c r="I11" i="1" s="1"/>
  <c r="J11" i="1"/>
  <c r="J17" i="1" s="1"/>
  <c r="K10" i="1"/>
  <c r="K6" i="1" s="1"/>
  <c r="K11" i="1" s="1"/>
  <c r="L6" i="1"/>
  <c r="L11" i="1" s="1"/>
  <c r="I17" i="1" l="1"/>
  <c r="I22" i="1"/>
  <c r="I23" i="1" s="1"/>
  <c r="J22" i="1"/>
  <c r="J23" i="1" s="1"/>
  <c r="K17" i="1"/>
  <c r="K22" i="1"/>
  <c r="K23" i="1" s="1"/>
  <c r="L17" i="1"/>
  <c r="L22" i="1"/>
  <c r="L23" i="1" s="1"/>
</calcChain>
</file>

<file path=xl/sharedStrings.xml><?xml version="1.0" encoding="utf-8"?>
<sst xmlns="http://schemas.openxmlformats.org/spreadsheetml/2006/main" count="43" uniqueCount="30">
  <si>
    <t>Portefeuille</t>
  </si>
  <si>
    <t>na</t>
  </si>
  <si>
    <t>Historische gegevens …</t>
  </si>
  <si>
    <t>Eigen aandelen</t>
  </si>
  <si>
    <t>omruilbare en converteerbare obligaties</t>
  </si>
  <si>
    <t>LTV*</t>
  </si>
  <si>
    <t>Nettoschuld/thesaurie (exclusief eigen aandelen)</t>
  </si>
  <si>
    <t>In miljoen €</t>
  </si>
  <si>
    <t>Detail van de thesaurie</t>
  </si>
  <si>
    <t>Brutothesaurie</t>
  </si>
  <si>
    <t>plus de eigen aandelen</t>
  </si>
  <si>
    <t>2018</t>
  </si>
  <si>
    <t>Netto-actiefwaarde</t>
  </si>
  <si>
    <t>2019</t>
  </si>
  <si>
    <t>2020</t>
  </si>
  <si>
    <t>Brutoschuld</t>
  </si>
  <si>
    <t>Nettoschuld (exclusief eigen aandelen)</t>
  </si>
  <si>
    <t>schuld in verband met termijnverkopen van Total-aandelen met vooruitbetaling</t>
  </si>
  <si>
    <t>Loan-To-Value</t>
  </si>
  <si>
    <t xml:space="preserve"> = totaal opgenomen in de netto-actiefwaarde</t>
  </si>
  <si>
    <t>Eigen aandelen onderliggend de converteerbare obligaties</t>
  </si>
  <si>
    <t>2021</t>
  </si>
  <si>
    <t>2022</t>
  </si>
  <si>
    <t>schuld in verband met termijnverkopen van Holcim-aandelen met vooruitbetaling</t>
  </si>
  <si>
    <t>2023</t>
  </si>
  <si>
    <t>(Nettoschuld)/thesaurie (exclusief eigen aandelen)</t>
  </si>
  <si>
    <t>bankschulden / institutionele obligatieleningen / andere</t>
  </si>
  <si>
    <t>Concentrix note</t>
  </si>
  <si>
    <t>2024</t>
  </si>
  <si>
    <t>* nieuwe definitie vanaf 31/12/2015; omvat de brutothesaurie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</si>
</sst>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;\(#,##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B2B4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/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 style="thin">
        <color theme="1" tint="0.34998626667073579"/>
      </right>
      <top/>
      <bottom style="hair">
        <color theme="0" tint="-0.1499679555650502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hair">
        <color theme="0" tint="-0.14996795556505021"/>
      </bottom>
      <diagonal/>
    </border>
    <border>
      <left style="thin">
        <color theme="1" tint="0.34998626667073579"/>
      </left>
      <right/>
      <top/>
      <bottom style="hair">
        <color theme="0" tint="-0.14996795556505021"/>
      </bottom>
      <diagonal/>
    </border>
    <border>
      <left/>
      <right style="thin">
        <color theme="1" tint="0.34998626667073579"/>
      </right>
      <top style="thin">
        <color indexed="64"/>
      </top>
      <bottom style="hair">
        <color theme="0" tint="-0.1499679555650502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hair">
        <color theme="0" tint="-0.14996795556505021"/>
      </bottom>
      <diagonal/>
    </border>
    <border>
      <left style="thin">
        <color theme="1" tint="0.34998626667073579"/>
      </left>
      <right/>
      <top style="thin">
        <color indexed="64"/>
      </top>
      <bottom style="hair">
        <color theme="0" tint="-0.14996795556505021"/>
      </bottom>
      <diagonal/>
    </border>
    <border>
      <left/>
      <right style="thin">
        <color theme="1" tint="0.34998626667073579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1" tint="0.34998626667073579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5" fillId="0" borderId="1" xfId="0" applyFont="1" applyBorder="1"/>
    <xf numFmtId="165" fontId="5" fillId="0" borderId="7" xfId="0" applyNumberFormat="1" applyFont="1" applyBorder="1"/>
    <xf numFmtId="165" fontId="5" fillId="0" borderId="1" xfId="0" applyNumberFormat="1" applyFont="1" applyBorder="1"/>
    <xf numFmtId="165" fontId="5" fillId="0" borderId="13" xfId="0" applyNumberFormat="1" applyFont="1" applyBorder="1"/>
    <xf numFmtId="165" fontId="6" fillId="0" borderId="1" xfId="0" applyNumberFormat="1" applyFont="1" applyBorder="1"/>
    <xf numFmtId="165" fontId="8" fillId="0" borderId="1" xfId="0" applyNumberFormat="1" applyFont="1" applyBorder="1"/>
    <xf numFmtId="165" fontId="5" fillId="0" borderId="1" xfId="0" applyNumberFormat="1" applyFont="1" applyBorder="1" applyAlignment="1">
      <alignment horizontal="right"/>
    </xf>
    <xf numFmtId="0" fontId="5" fillId="0" borderId="0" xfId="0" applyFont="1"/>
    <xf numFmtId="0" fontId="4" fillId="2" borderId="0" xfId="0" applyFont="1" applyFill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0" xfId="0" applyFont="1" applyFill="1"/>
    <xf numFmtId="14" fontId="3" fillId="2" borderId="1" xfId="0" applyNumberFormat="1" applyFont="1" applyFill="1" applyBorder="1" applyAlignment="1">
      <alignment horizontal="center"/>
    </xf>
    <xf numFmtId="0" fontId="8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 applyAlignment="1">
      <alignment horizontal="left" indent="1"/>
    </xf>
    <xf numFmtId="165" fontId="5" fillId="0" borderId="8" xfId="0" applyNumberFormat="1" applyFont="1" applyBorder="1"/>
    <xf numFmtId="165" fontId="5" fillId="0" borderId="9" xfId="0" applyNumberFormat="1" applyFont="1" applyBorder="1"/>
    <xf numFmtId="0" fontId="5" fillId="0" borderId="0" xfId="0" applyFont="1" applyAlignment="1">
      <alignment horizontal="left" indent="1"/>
    </xf>
    <xf numFmtId="165" fontId="5" fillId="0" borderId="2" xfId="0" applyNumberFormat="1" applyFont="1" applyBorder="1"/>
    <xf numFmtId="165" fontId="5" fillId="0" borderId="3" xfId="0" applyNumberFormat="1" applyFont="1" applyBorder="1"/>
    <xf numFmtId="0" fontId="6" fillId="0" borderId="0" xfId="0" applyFont="1" applyAlignment="1">
      <alignment horizontal="right"/>
    </xf>
    <xf numFmtId="0" fontId="7" fillId="0" borderId="6" xfId="0" applyFont="1" applyBorder="1" applyAlignment="1">
      <alignment horizontal="left" indent="1"/>
    </xf>
    <xf numFmtId="165" fontId="7" fillId="0" borderId="10" xfId="0" applyNumberFormat="1" applyFont="1" applyBorder="1"/>
    <xf numFmtId="165" fontId="7" fillId="0" borderId="11" xfId="0" applyNumberFormat="1" applyFont="1" applyBorder="1"/>
    <xf numFmtId="165" fontId="7" fillId="0" borderId="12" xfId="0" applyNumberFormat="1" applyFont="1" applyBorder="1"/>
    <xf numFmtId="0" fontId="5" fillId="0" borderId="5" xfId="0" applyFont="1" applyBorder="1" applyAlignment="1">
      <alignment horizontal="left" indent="1"/>
    </xf>
    <xf numFmtId="165" fontId="5" fillId="0" borderId="14" xfId="0" applyNumberFormat="1" applyFont="1" applyBorder="1"/>
    <xf numFmtId="165" fontId="5" fillId="0" borderId="15" xfId="0" applyNumberFormat="1" applyFont="1" applyBorder="1"/>
    <xf numFmtId="165" fontId="6" fillId="0" borderId="2" xfId="0" applyNumberFormat="1" applyFont="1" applyBorder="1"/>
    <xf numFmtId="165" fontId="6" fillId="0" borderId="3" xfId="0" applyNumberFormat="1" applyFont="1" applyBorder="1"/>
    <xf numFmtId="0" fontId="6" fillId="0" borderId="0" xfId="0" applyFont="1"/>
    <xf numFmtId="0" fontId="7" fillId="0" borderId="0" xfId="0" quotePrefix="1" applyFont="1" applyAlignment="1">
      <alignment horizontal="left" indent="1"/>
    </xf>
    <xf numFmtId="165" fontId="7" fillId="0" borderId="1" xfId="0" applyNumberFormat="1" applyFont="1" applyBorder="1"/>
    <xf numFmtId="165" fontId="7" fillId="0" borderId="2" xfId="0" applyNumberFormat="1" applyFont="1" applyBorder="1"/>
    <xf numFmtId="165" fontId="7" fillId="0" borderId="3" xfId="0" applyNumberFormat="1" applyFont="1" applyBorder="1"/>
    <xf numFmtId="165" fontId="5" fillId="0" borderId="2" xfId="0" applyNumberFormat="1" applyFont="1" applyBorder="1" applyAlignment="1">
      <alignment horizontal="right"/>
    </xf>
    <xf numFmtId="165" fontId="5" fillId="0" borderId="3" xfId="0" applyNumberFormat="1" applyFont="1" applyBorder="1" applyAlignment="1">
      <alignment horizontal="right"/>
    </xf>
    <xf numFmtId="164" fontId="5" fillId="0" borderId="1" xfId="1" applyNumberFormat="1" applyFont="1" applyBorder="1" applyAlignment="1">
      <alignment horizontal="right"/>
    </xf>
    <xf numFmtId="164" fontId="5" fillId="0" borderId="2" xfId="1" applyNumberFormat="1" applyFont="1" applyBorder="1" applyAlignment="1">
      <alignment horizontal="right"/>
    </xf>
    <xf numFmtId="164" fontId="5" fillId="0" borderId="3" xfId="1" applyNumberFormat="1" applyFont="1" applyBorder="1" applyAlignment="1">
      <alignment horizontal="right"/>
    </xf>
    <xf numFmtId="14" fontId="3" fillId="2" borderId="1" xfId="0" quotePrefix="1" applyNumberFormat="1" applyFont="1" applyFill="1" applyBorder="1" applyAlignment="1">
      <alignment horizontal="center"/>
    </xf>
    <xf numFmtId="165" fontId="5" fillId="3" borderId="7" xfId="0" applyNumberFormat="1" applyFont="1" applyFill="1" applyBorder="1"/>
    <xf numFmtId="165" fontId="5" fillId="3" borderId="1" xfId="0" applyNumberFormat="1" applyFont="1" applyFill="1" applyBorder="1"/>
    <xf numFmtId="165" fontId="5" fillId="3" borderId="13" xfId="0" applyNumberFormat="1" applyFont="1" applyFill="1" applyBorder="1"/>
    <xf numFmtId="165" fontId="6" fillId="3" borderId="1" xfId="0" applyNumberFormat="1" applyFont="1" applyFill="1" applyBorder="1"/>
    <xf numFmtId="165" fontId="7" fillId="3" borderId="1" xfId="0" applyNumberFormat="1" applyFont="1" applyFill="1" applyBorder="1"/>
    <xf numFmtId="165" fontId="8" fillId="3" borderId="1" xfId="0" applyNumberFormat="1" applyFont="1" applyFill="1" applyBorder="1"/>
    <xf numFmtId="165" fontId="6" fillId="0" borderId="16" xfId="0" applyNumberFormat="1" applyFont="1" applyBorder="1" applyAlignment="1">
      <alignment horizontal="center"/>
    </xf>
    <xf numFmtId="165" fontId="6" fillId="3" borderId="1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left" indent="1"/>
    </xf>
    <xf numFmtId="165" fontId="6" fillId="3" borderId="16" xfId="0" applyNumberFormat="1" applyFont="1" applyFill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165" fontId="6" fillId="0" borderId="2" xfId="0" applyNumberFormat="1" applyFont="1" applyBorder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165" fontId="6" fillId="3" borderId="0" xfId="0" applyNumberFormat="1" applyFont="1" applyFill="1" applyAlignment="1">
      <alignment horizont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25"/>
  <sheetViews>
    <sheetView showGridLines="0" tabSelected="1" workbookViewId="0">
      <selection activeCell="C28" sqref="C28"/>
    </sheetView>
  </sheetViews>
  <sheetFormatPr defaultColWidth="9.140625" defaultRowHeight="12.75" x14ac:dyDescent="0.2"/>
  <cols>
    <col min="1" max="1" width="67" style="1" bestFit="1" customWidth="1"/>
    <col min="2" max="23" width="16.7109375" style="1" customWidth="1"/>
    <col min="24" max="16384" width="9.140625" style="1"/>
  </cols>
  <sheetData>
    <row r="1" spans="1:23" s="10" customFormat="1" x14ac:dyDescent="0.2">
      <c r="A1" s="11" t="s">
        <v>2</v>
      </c>
      <c r="B1" s="11"/>
      <c r="C1" s="11"/>
      <c r="D1" s="11"/>
      <c r="E1" s="2"/>
      <c r="F1" s="2"/>
      <c r="G1" s="2"/>
      <c r="H1" s="2"/>
      <c r="I1" s="2"/>
      <c r="J1" s="11"/>
      <c r="K1" s="2"/>
      <c r="L1" s="11"/>
      <c r="M1" s="2"/>
      <c r="N1" s="12"/>
      <c r="O1" s="12"/>
      <c r="P1" s="12"/>
      <c r="Q1" s="12"/>
      <c r="R1" s="12"/>
      <c r="S1" s="12"/>
      <c r="T1" s="12"/>
      <c r="U1" s="12"/>
      <c r="V1" s="12"/>
      <c r="W1" s="13"/>
    </row>
    <row r="2" spans="1:23" s="10" customFormat="1" x14ac:dyDescent="0.2">
      <c r="A2" s="14" t="s">
        <v>7</v>
      </c>
      <c r="B2" s="45" t="s">
        <v>28</v>
      </c>
      <c r="C2" s="45" t="s">
        <v>24</v>
      </c>
      <c r="D2" s="45" t="s">
        <v>22</v>
      </c>
      <c r="E2" s="45" t="s">
        <v>21</v>
      </c>
      <c r="F2" s="45" t="s">
        <v>14</v>
      </c>
      <c r="G2" s="45" t="s">
        <v>13</v>
      </c>
      <c r="H2" s="15" t="s">
        <v>11</v>
      </c>
      <c r="I2" s="2">
        <v>2017</v>
      </c>
      <c r="J2" s="2">
        <v>2016</v>
      </c>
      <c r="K2" s="2">
        <v>2015</v>
      </c>
      <c r="L2" s="2">
        <v>2014</v>
      </c>
      <c r="M2" s="2">
        <v>2013</v>
      </c>
      <c r="N2" s="12">
        <v>2012</v>
      </c>
      <c r="O2" s="12">
        <v>2011</v>
      </c>
      <c r="P2" s="12">
        <v>2010</v>
      </c>
      <c r="Q2" s="12">
        <v>2009</v>
      </c>
      <c r="R2" s="12">
        <v>2008</v>
      </c>
      <c r="S2" s="12">
        <v>2007</v>
      </c>
      <c r="T2" s="12">
        <v>2006</v>
      </c>
      <c r="U2" s="12">
        <v>2005</v>
      </c>
      <c r="V2" s="12">
        <v>2004</v>
      </c>
      <c r="W2" s="13">
        <v>2003</v>
      </c>
    </row>
    <row r="3" spans="1:23" s="10" customFormat="1" x14ac:dyDescent="0.2">
      <c r="A3" s="16" t="s">
        <v>8</v>
      </c>
      <c r="B3" s="3"/>
      <c r="C3" s="3"/>
      <c r="D3" s="3"/>
      <c r="E3" s="3"/>
      <c r="F3" s="3"/>
      <c r="G3" s="3"/>
      <c r="H3" s="3"/>
      <c r="I3" s="3"/>
      <c r="J3" s="3"/>
      <c r="K3" s="3"/>
      <c r="L3" s="16"/>
      <c r="M3" s="3"/>
      <c r="N3" s="17"/>
      <c r="O3" s="17"/>
      <c r="P3" s="17"/>
      <c r="Q3" s="17"/>
      <c r="R3" s="17"/>
      <c r="S3" s="17"/>
      <c r="T3" s="17"/>
      <c r="U3" s="17"/>
      <c r="V3" s="17"/>
      <c r="W3" s="18"/>
    </row>
    <row r="4" spans="1:23" s="10" customFormat="1" x14ac:dyDescent="0.2">
      <c r="A4" s="19" t="s">
        <v>9</v>
      </c>
      <c r="B4" s="4">
        <v>2605.5066110508901</v>
      </c>
      <c r="C4" s="46">
        <v>1079.5434895609801</v>
      </c>
      <c r="D4" s="46">
        <v>1396.6</v>
      </c>
      <c r="E4" s="46">
        <v>2292.5</v>
      </c>
      <c r="F4" s="4">
        <v>722.73</v>
      </c>
      <c r="G4" s="4">
        <v>1834.07</v>
      </c>
      <c r="H4" s="4">
        <v>376.5</v>
      </c>
      <c r="I4" s="4">
        <v>564.29999999999995</v>
      </c>
      <c r="J4" s="4">
        <v>1375</v>
      </c>
      <c r="K4" s="4">
        <v>1291</v>
      </c>
      <c r="L4" s="4">
        <v>1826</v>
      </c>
      <c r="M4" s="4">
        <v>1889.5</v>
      </c>
      <c r="N4" s="20">
        <v>1331.5</v>
      </c>
      <c r="O4" s="20">
        <v>727.09999999999991</v>
      </c>
      <c r="P4" s="20">
        <v>913.8</v>
      </c>
      <c r="Q4" s="20">
        <v>611.5</v>
      </c>
      <c r="R4" s="20">
        <v>964</v>
      </c>
      <c r="S4" s="20">
        <v>1777.8</v>
      </c>
      <c r="T4" s="20">
        <v>2625.7999999999997</v>
      </c>
      <c r="U4" s="20">
        <v>62.800000000000011</v>
      </c>
      <c r="V4" s="20">
        <v>387.90000000000003</v>
      </c>
      <c r="W4" s="21">
        <v>542.9</v>
      </c>
    </row>
    <row r="5" spans="1:23" s="10" customFormat="1" x14ac:dyDescent="0.2">
      <c r="A5" s="54" t="s">
        <v>27</v>
      </c>
      <c r="B5" s="5">
        <v>4.2415089025401</v>
      </c>
      <c r="C5" s="5">
        <v>476.45704593754698</v>
      </c>
      <c r="D5" s="47">
        <v>0</v>
      </c>
      <c r="E5" s="47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23">
        <v>0</v>
      </c>
      <c r="V5" s="23">
        <v>0</v>
      </c>
      <c r="W5" s="24">
        <v>0</v>
      </c>
    </row>
    <row r="6" spans="1:23" s="10" customFormat="1" x14ac:dyDescent="0.2">
      <c r="A6" s="22" t="s">
        <v>15</v>
      </c>
      <c r="B6" s="5">
        <v>-3069.9716920000001</v>
      </c>
      <c r="C6" s="5">
        <v>-3577.9241096000001</v>
      </c>
      <c r="D6" s="47">
        <v>-4067.8</v>
      </c>
      <c r="E6" s="47">
        <v>-3283</v>
      </c>
      <c r="F6" s="5">
        <v>-2285.8000000000002</v>
      </c>
      <c r="G6" s="5">
        <v>-2601.75</v>
      </c>
      <c r="H6" s="5">
        <v>-1069.4000000000001</v>
      </c>
      <c r="I6" s="5">
        <f>I7+I10</f>
        <v>-1007</v>
      </c>
      <c r="J6" s="5">
        <v>-1150</v>
      </c>
      <c r="K6" s="5">
        <f>K7+K10</f>
        <v>-2031</v>
      </c>
      <c r="L6" s="5">
        <f>L7+L10</f>
        <v>-2059</v>
      </c>
      <c r="M6" s="5">
        <v>-2801.2</v>
      </c>
      <c r="N6" s="23">
        <v>-1358.1</v>
      </c>
      <c r="O6" s="23">
        <v>-1735</v>
      </c>
      <c r="P6" s="23">
        <v>-785</v>
      </c>
      <c r="Q6" s="23">
        <v>-435</v>
      </c>
      <c r="R6" s="23">
        <v>-435</v>
      </c>
      <c r="S6" s="23">
        <v>-435</v>
      </c>
      <c r="T6" s="23">
        <v>-435</v>
      </c>
      <c r="U6" s="23">
        <v>-435</v>
      </c>
      <c r="V6" s="23">
        <v>0</v>
      </c>
      <c r="W6" s="24">
        <v>-334</v>
      </c>
    </row>
    <row r="7" spans="1:23" s="10" customFormat="1" x14ac:dyDescent="0.2">
      <c r="A7" s="25" t="s">
        <v>4</v>
      </c>
      <c r="B7" s="55">
        <f>-500-500</f>
        <v>-1000</v>
      </c>
      <c r="C7" s="52">
        <f>-500-500</f>
        <v>-1000</v>
      </c>
      <c r="D7" s="52">
        <f>-500-450-500</f>
        <v>-1450</v>
      </c>
      <c r="E7" s="55">
        <f>-750-450-500</f>
        <v>-1700</v>
      </c>
      <c r="F7" s="52">
        <v>-1200</v>
      </c>
      <c r="G7" s="56">
        <v>-750</v>
      </c>
      <c r="H7" s="56">
        <v>0</v>
      </c>
      <c r="I7" s="56">
        <v>-450.4</v>
      </c>
      <c r="J7" s="56">
        <v>-757</v>
      </c>
      <c r="K7" s="56">
        <v>-1450</v>
      </c>
      <c r="L7" s="56">
        <v>-1509</v>
      </c>
      <c r="M7" s="56">
        <v>-1851.2</v>
      </c>
      <c r="N7" s="57">
        <v>-408.1</v>
      </c>
      <c r="O7" s="57">
        <v>-435</v>
      </c>
      <c r="P7" s="57">
        <v>-435</v>
      </c>
      <c r="Q7" s="57">
        <v>-435</v>
      </c>
      <c r="R7" s="57">
        <v>-435</v>
      </c>
      <c r="S7" s="57">
        <v>-435</v>
      </c>
      <c r="T7" s="57">
        <v>-435</v>
      </c>
      <c r="U7" s="57">
        <v>-435</v>
      </c>
      <c r="V7" s="57">
        <v>0</v>
      </c>
      <c r="W7" s="58">
        <v>-210</v>
      </c>
    </row>
    <row r="8" spans="1:23" s="10" customFormat="1" hidden="1" x14ac:dyDescent="0.2">
      <c r="A8" s="25" t="s">
        <v>23</v>
      </c>
      <c r="B8" s="55"/>
      <c r="C8" s="52"/>
      <c r="D8" s="52">
        <v>-537.6</v>
      </c>
      <c r="E8" s="59"/>
      <c r="F8" s="52"/>
      <c r="G8" s="56"/>
      <c r="H8" s="56"/>
      <c r="I8" s="56"/>
      <c r="J8" s="56"/>
      <c r="K8" s="56"/>
      <c r="L8" s="56"/>
      <c r="M8" s="56"/>
      <c r="N8" s="57"/>
      <c r="O8" s="57"/>
      <c r="P8" s="57"/>
      <c r="Q8" s="57"/>
      <c r="R8" s="57"/>
      <c r="S8" s="57"/>
      <c r="T8" s="57"/>
      <c r="U8" s="57"/>
      <c r="V8" s="57"/>
      <c r="W8" s="58"/>
    </row>
    <row r="9" spans="1:23" s="10" customFormat="1" hidden="1" x14ac:dyDescent="0.2">
      <c r="A9" s="25" t="s">
        <v>17</v>
      </c>
      <c r="B9" s="53"/>
      <c r="C9" s="53"/>
      <c r="D9" s="53"/>
      <c r="E9" s="53"/>
      <c r="F9" s="56"/>
      <c r="G9" s="56">
        <v>-771.3</v>
      </c>
      <c r="H9" s="56"/>
      <c r="I9" s="56"/>
      <c r="J9" s="56"/>
      <c r="K9" s="56"/>
      <c r="L9" s="56"/>
      <c r="M9" s="56"/>
      <c r="N9" s="57"/>
      <c r="O9" s="57"/>
      <c r="P9" s="57"/>
      <c r="Q9" s="57"/>
      <c r="R9" s="57"/>
      <c r="S9" s="57"/>
      <c r="T9" s="57"/>
      <c r="U9" s="57"/>
      <c r="V9" s="57"/>
      <c r="W9" s="58"/>
    </row>
    <row r="10" spans="1:23" s="10" customFormat="1" x14ac:dyDescent="0.2">
      <c r="A10" s="25" t="s">
        <v>26</v>
      </c>
      <c r="B10" s="53">
        <f>B6-B7-B8</f>
        <v>-2069.9716920000001</v>
      </c>
      <c r="C10" s="53">
        <f>C6-C7-C8</f>
        <v>-2577.9241096000001</v>
      </c>
      <c r="D10" s="53">
        <f>D6-D7-D8</f>
        <v>-2080.2000000000003</v>
      </c>
      <c r="E10" s="53">
        <f>E6-E7</f>
        <v>-1583</v>
      </c>
      <c r="F10" s="56">
        <v>-1085.8</v>
      </c>
      <c r="G10" s="56">
        <v>-1080.5999999999999</v>
      </c>
      <c r="H10" s="56">
        <v>-1069.4000000000001</v>
      </c>
      <c r="I10" s="56">
        <v>-556.6</v>
      </c>
      <c r="J10" s="56">
        <v>-393</v>
      </c>
      <c r="K10" s="56">
        <f>-550-31</f>
        <v>-581</v>
      </c>
      <c r="L10" s="56">
        <v>-550</v>
      </c>
      <c r="M10" s="56">
        <v>-950</v>
      </c>
      <c r="N10" s="57">
        <v>-950</v>
      </c>
      <c r="O10" s="57">
        <v>-1300</v>
      </c>
      <c r="P10" s="57">
        <v>-350</v>
      </c>
      <c r="Q10" s="57">
        <v>0</v>
      </c>
      <c r="R10" s="57">
        <v>0</v>
      </c>
      <c r="S10" s="57">
        <v>0</v>
      </c>
      <c r="T10" s="57">
        <v>0</v>
      </c>
      <c r="U10" s="57">
        <v>0</v>
      </c>
      <c r="V10" s="57">
        <v>0</v>
      </c>
      <c r="W10" s="58">
        <v>-124</v>
      </c>
    </row>
    <row r="11" spans="1:23" s="10" customFormat="1" x14ac:dyDescent="0.2">
      <c r="A11" s="26" t="s">
        <v>25</v>
      </c>
      <c r="B11" s="27">
        <f>B4+B5+B6</f>
        <v>-460.22357204656964</v>
      </c>
      <c r="C11" s="27">
        <f>C4+C5+C6</f>
        <v>-2021.9235741014729</v>
      </c>
      <c r="D11" s="27">
        <f>D4+D6</f>
        <v>-2671.2000000000003</v>
      </c>
      <c r="E11" s="27">
        <f>E4+E6+0.01</f>
        <v>-990.49</v>
      </c>
      <c r="F11" s="27">
        <f t="shared" ref="F11:L11" si="0">F4+F6</f>
        <v>-1563.0700000000002</v>
      </c>
      <c r="G11" s="27">
        <f t="shared" si="0"/>
        <v>-767.68000000000006</v>
      </c>
      <c r="H11" s="27">
        <f t="shared" si="0"/>
        <v>-692.90000000000009</v>
      </c>
      <c r="I11" s="27">
        <f t="shared" si="0"/>
        <v>-442.70000000000005</v>
      </c>
      <c r="J11" s="27">
        <f t="shared" si="0"/>
        <v>225</v>
      </c>
      <c r="K11" s="27">
        <f t="shared" si="0"/>
        <v>-740</v>
      </c>
      <c r="L11" s="27">
        <f t="shared" si="0"/>
        <v>-233</v>
      </c>
      <c r="M11" s="27">
        <v>-911.7</v>
      </c>
      <c r="N11" s="28">
        <v>-26.599999999999966</v>
      </c>
      <c r="O11" s="28">
        <v>-1007.9000000000001</v>
      </c>
      <c r="P11" s="28">
        <v>128.80000000000001</v>
      </c>
      <c r="Q11" s="28">
        <v>176.5</v>
      </c>
      <c r="R11" s="28">
        <v>529</v>
      </c>
      <c r="S11" s="28">
        <v>1342.8</v>
      </c>
      <c r="T11" s="28">
        <v>2190.7999999999997</v>
      </c>
      <c r="U11" s="28">
        <v>-372.2</v>
      </c>
      <c r="V11" s="28">
        <v>387.90000000000003</v>
      </c>
      <c r="W11" s="29">
        <v>208.89999999999998</v>
      </c>
    </row>
    <row r="12" spans="1:23" s="10" customFormat="1" x14ac:dyDescent="0.2">
      <c r="A12" s="30" t="s">
        <v>3</v>
      </c>
      <c r="B12" s="6">
        <v>851.42697014999999</v>
      </c>
      <c r="C12" s="48">
        <v>1205.8438386600001</v>
      </c>
      <c r="D12" s="48">
        <v>911.6</v>
      </c>
      <c r="E12" s="48">
        <v>778.9</v>
      </c>
      <c r="F12" s="6">
        <v>721.41</v>
      </c>
      <c r="G12" s="6">
        <v>490.4</v>
      </c>
      <c r="H12" s="6">
        <v>199.6</v>
      </c>
      <c r="I12" s="6">
        <v>505</v>
      </c>
      <c r="J12" s="6">
        <v>467</v>
      </c>
      <c r="K12" s="6">
        <v>471</v>
      </c>
      <c r="L12" s="6">
        <v>429</v>
      </c>
      <c r="M12" s="6">
        <v>415.5</v>
      </c>
      <c r="N12" s="31">
        <v>365.9</v>
      </c>
      <c r="O12" s="31">
        <v>313.7</v>
      </c>
      <c r="P12" s="31">
        <v>380.2</v>
      </c>
      <c r="Q12" s="31">
        <v>391.9</v>
      </c>
      <c r="R12" s="31">
        <v>317.10000000000002</v>
      </c>
      <c r="S12" s="31">
        <v>460</v>
      </c>
      <c r="T12" s="31">
        <v>445.3</v>
      </c>
      <c r="U12" s="31">
        <v>427.9</v>
      </c>
      <c r="V12" s="31">
        <v>337.3</v>
      </c>
      <c r="W12" s="32">
        <v>267.60000000000002</v>
      </c>
    </row>
    <row r="13" spans="1:23" s="10" customFormat="1" x14ac:dyDescent="0.2">
      <c r="B13" s="47"/>
      <c r="C13" s="47"/>
      <c r="D13" s="47"/>
      <c r="E13" s="47"/>
      <c r="F13" s="5"/>
      <c r="G13" s="5"/>
      <c r="H13" s="5"/>
      <c r="I13" s="5"/>
      <c r="J13" s="5"/>
      <c r="K13" s="5"/>
      <c r="L13" s="5"/>
      <c r="M13" s="5"/>
      <c r="N13" s="23"/>
      <c r="O13" s="23"/>
      <c r="P13" s="23"/>
      <c r="Q13" s="23"/>
      <c r="R13" s="23"/>
      <c r="S13" s="23"/>
      <c r="T13" s="23"/>
      <c r="U13" s="23"/>
      <c r="V13" s="23"/>
      <c r="W13" s="24"/>
    </row>
    <row r="14" spans="1:23" s="10" customFormat="1" x14ac:dyDescent="0.2">
      <c r="A14" s="16" t="s">
        <v>12</v>
      </c>
      <c r="B14" s="47"/>
      <c r="C14" s="47"/>
      <c r="D14" s="47"/>
      <c r="E14" s="47"/>
      <c r="F14" s="5"/>
      <c r="G14" s="5"/>
      <c r="H14" s="5"/>
      <c r="I14" s="5"/>
      <c r="J14" s="5"/>
      <c r="K14" s="5"/>
      <c r="L14" s="5"/>
      <c r="M14" s="5"/>
      <c r="N14" s="23"/>
      <c r="O14" s="23"/>
      <c r="P14" s="23"/>
      <c r="Q14" s="23"/>
      <c r="R14" s="23"/>
      <c r="S14" s="23"/>
      <c r="T14" s="23"/>
      <c r="U14" s="23"/>
      <c r="V14" s="23"/>
      <c r="W14" s="24"/>
    </row>
    <row r="15" spans="1:23" s="35" customFormat="1" x14ac:dyDescent="0.2">
      <c r="A15" s="22" t="s">
        <v>16</v>
      </c>
      <c r="B15" s="49"/>
      <c r="C15" s="49"/>
      <c r="D15" s="49"/>
      <c r="E15" s="49"/>
      <c r="F15" s="7"/>
      <c r="G15" s="7"/>
      <c r="H15" s="7"/>
      <c r="I15" s="7"/>
      <c r="J15" s="7"/>
      <c r="K15" s="7"/>
      <c r="L15" s="7"/>
      <c r="M15" s="7"/>
      <c r="N15" s="33"/>
      <c r="O15" s="33"/>
      <c r="P15" s="33"/>
      <c r="Q15" s="33"/>
      <c r="R15" s="33"/>
      <c r="S15" s="33"/>
      <c r="T15" s="33"/>
      <c r="U15" s="33"/>
      <c r="V15" s="33"/>
      <c r="W15" s="34"/>
    </row>
    <row r="16" spans="1:23" s="35" customFormat="1" x14ac:dyDescent="0.2">
      <c r="A16" s="22" t="s">
        <v>10</v>
      </c>
      <c r="B16" s="47"/>
      <c r="C16" s="47"/>
      <c r="D16" s="47"/>
      <c r="E16" s="47"/>
      <c r="F16" s="5"/>
      <c r="G16" s="5"/>
      <c r="H16" s="5"/>
      <c r="I16" s="5"/>
      <c r="J16" s="5"/>
      <c r="K16" s="5"/>
      <c r="L16" s="5"/>
      <c r="M16" s="5"/>
      <c r="N16" s="23"/>
      <c r="O16" s="23"/>
      <c r="P16" s="23"/>
      <c r="Q16" s="23"/>
      <c r="R16" s="23"/>
      <c r="S16" s="23"/>
      <c r="T16" s="23"/>
      <c r="U16" s="23"/>
      <c r="V16" s="23"/>
      <c r="W16" s="24"/>
    </row>
    <row r="17" spans="1:23" s="35" customFormat="1" x14ac:dyDescent="0.2">
      <c r="A17" s="36" t="s">
        <v>19</v>
      </c>
      <c r="B17" s="50">
        <f t="shared" ref="B17" si="1">B11+B12</f>
        <v>391.20339810343035</v>
      </c>
      <c r="C17" s="50">
        <f t="shared" ref="C17:H17" si="2">C11+C12</f>
        <v>-816.07973544147285</v>
      </c>
      <c r="D17" s="50">
        <f t="shared" si="2"/>
        <v>-1759.6000000000004</v>
      </c>
      <c r="E17" s="50">
        <f t="shared" si="2"/>
        <v>-211.59000000000003</v>
      </c>
      <c r="F17" s="37">
        <f t="shared" si="2"/>
        <v>-841.6600000000002</v>
      </c>
      <c r="G17" s="37">
        <f t="shared" si="2"/>
        <v>-277.28000000000009</v>
      </c>
      <c r="H17" s="37">
        <f t="shared" si="2"/>
        <v>-493.30000000000007</v>
      </c>
      <c r="I17" s="37">
        <f t="shared" ref="I17" si="3">I11+I12</f>
        <v>62.299999999999955</v>
      </c>
      <c r="J17" s="37">
        <f t="shared" ref="J17:L17" si="4">J11+J12</f>
        <v>692</v>
      </c>
      <c r="K17" s="37">
        <f t="shared" si="4"/>
        <v>-269</v>
      </c>
      <c r="L17" s="37">
        <f t="shared" si="4"/>
        <v>196</v>
      </c>
      <c r="M17" s="37">
        <v>-496.2</v>
      </c>
      <c r="N17" s="38">
        <v>339.3</v>
      </c>
      <c r="O17" s="38">
        <v>-694.2</v>
      </c>
      <c r="P17" s="38">
        <v>509</v>
      </c>
      <c r="Q17" s="38">
        <v>568.4</v>
      </c>
      <c r="R17" s="38">
        <v>846.1</v>
      </c>
      <c r="S17" s="38">
        <v>1802.8</v>
      </c>
      <c r="T17" s="38">
        <v>2636.1</v>
      </c>
      <c r="U17" s="38">
        <v>55.699999999999989</v>
      </c>
      <c r="V17" s="38">
        <v>725.2</v>
      </c>
      <c r="W17" s="39">
        <v>476.5</v>
      </c>
    </row>
    <row r="18" spans="1:23" s="10" customFormat="1" x14ac:dyDescent="0.2">
      <c r="B18" s="47"/>
      <c r="C18" s="47"/>
      <c r="D18" s="47"/>
      <c r="E18" s="47"/>
      <c r="F18" s="5"/>
      <c r="G18" s="5"/>
      <c r="H18" s="5"/>
      <c r="I18" s="5"/>
      <c r="J18" s="5"/>
      <c r="K18" s="5"/>
      <c r="L18" s="5"/>
      <c r="M18" s="5"/>
      <c r="N18" s="23"/>
      <c r="O18" s="23"/>
      <c r="P18" s="23"/>
      <c r="Q18" s="23"/>
      <c r="R18" s="23"/>
      <c r="S18" s="23"/>
      <c r="T18" s="23"/>
      <c r="U18" s="23"/>
      <c r="V18" s="23"/>
      <c r="W18" s="24"/>
    </row>
    <row r="19" spans="1:23" s="10" customFormat="1" x14ac:dyDescent="0.2">
      <c r="A19" s="16" t="s">
        <v>18</v>
      </c>
      <c r="B19" s="51"/>
      <c r="C19" s="51"/>
      <c r="D19" s="51"/>
      <c r="E19" s="51"/>
      <c r="F19" s="8"/>
      <c r="G19" s="8"/>
      <c r="H19" s="8"/>
      <c r="I19" s="8"/>
      <c r="J19" s="8"/>
      <c r="K19" s="8"/>
      <c r="L19" s="8"/>
      <c r="M19" s="8"/>
      <c r="N19" s="23"/>
      <c r="O19" s="23"/>
      <c r="P19" s="23"/>
      <c r="Q19" s="23"/>
      <c r="R19" s="23"/>
      <c r="S19" s="23"/>
      <c r="T19" s="23"/>
      <c r="U19" s="23"/>
      <c r="V19" s="23"/>
      <c r="W19" s="24"/>
    </row>
    <row r="20" spans="1:23" s="10" customFormat="1" x14ac:dyDescent="0.2">
      <c r="A20" s="22" t="s">
        <v>0</v>
      </c>
      <c r="B20" s="5">
        <v>15289.7317382326</v>
      </c>
      <c r="C20" s="5">
        <v>17487.557730949098</v>
      </c>
      <c r="D20" s="47">
        <v>19535.099999999999</v>
      </c>
      <c r="E20" s="47">
        <v>22712.5</v>
      </c>
      <c r="F20" s="5">
        <v>21339.5</v>
      </c>
      <c r="G20" s="5">
        <v>20626.599999999999</v>
      </c>
      <c r="H20" s="5">
        <v>16686.099999999999</v>
      </c>
      <c r="I20" s="5">
        <v>18825.7</v>
      </c>
      <c r="J20" s="5">
        <v>16300</v>
      </c>
      <c r="K20" s="5">
        <v>15457.157057330001</v>
      </c>
      <c r="L20" s="5">
        <v>15065</v>
      </c>
      <c r="M20" s="5">
        <v>15413.6</v>
      </c>
      <c r="N20" s="23">
        <v>12908</v>
      </c>
      <c r="O20" s="23">
        <v>12254.9</v>
      </c>
      <c r="P20" s="23">
        <v>13814.6</v>
      </c>
      <c r="Q20" s="23">
        <v>14663.8</v>
      </c>
      <c r="R20" s="23">
        <v>11965.1</v>
      </c>
      <c r="S20" s="23">
        <v>17942.7</v>
      </c>
      <c r="T20" s="23">
        <v>14127.1</v>
      </c>
      <c r="U20" s="23">
        <v>11054</v>
      </c>
      <c r="V20" s="23">
        <v>8164</v>
      </c>
      <c r="W20" s="24">
        <v>7051.6</v>
      </c>
    </row>
    <row r="21" spans="1:23" s="10" customFormat="1" x14ac:dyDescent="0.2">
      <c r="A21" s="22" t="s">
        <v>20</v>
      </c>
      <c r="B21" s="47">
        <f>(500/116.3136)*66.05</f>
        <v>283.93068394409596</v>
      </c>
      <c r="C21" s="47">
        <f>(500/117.4928)*71.22</f>
        <v>303.08240164503695</v>
      </c>
      <c r="D21" s="47">
        <f>(500/117.4928)*74.58</f>
        <v>317.38115016409517</v>
      </c>
      <c r="E21" s="47">
        <f>(500/117.4928)*98.16</f>
        <v>417.72772459248569</v>
      </c>
      <c r="F21" s="5">
        <v>0</v>
      </c>
      <c r="G21" s="5">
        <v>0</v>
      </c>
      <c r="H21" s="5">
        <v>0</v>
      </c>
      <c r="I21" s="5">
        <v>450</v>
      </c>
      <c r="J21" s="5">
        <v>398.6</v>
      </c>
      <c r="K21" s="5">
        <v>394.15</v>
      </c>
      <c r="L21" s="5"/>
      <c r="M21" s="5"/>
      <c r="N21" s="23"/>
      <c r="O21" s="23"/>
      <c r="P21" s="23"/>
      <c r="Q21" s="23"/>
      <c r="R21" s="23"/>
      <c r="S21" s="23"/>
      <c r="T21" s="23"/>
      <c r="U21" s="23"/>
      <c r="V21" s="23"/>
      <c r="W21" s="24"/>
    </row>
    <row r="22" spans="1:23" s="10" customFormat="1" x14ac:dyDescent="0.2">
      <c r="A22" s="22" t="s">
        <v>6</v>
      </c>
      <c r="B22" s="9">
        <f t="shared" ref="B22" si="5">B11</f>
        <v>-460.22357204656964</v>
      </c>
      <c r="C22" s="9">
        <f t="shared" ref="C22" si="6">C11</f>
        <v>-2021.9235741014729</v>
      </c>
      <c r="D22" s="9">
        <f t="shared" ref="D22:I22" si="7">D11</f>
        <v>-2671.2000000000003</v>
      </c>
      <c r="E22" s="9">
        <f t="shared" si="7"/>
        <v>-990.49</v>
      </c>
      <c r="F22" s="9">
        <f t="shared" si="7"/>
        <v>-1563.0700000000002</v>
      </c>
      <c r="G22" s="9">
        <f t="shared" si="7"/>
        <v>-767.68000000000006</v>
      </c>
      <c r="H22" s="9">
        <f t="shared" si="7"/>
        <v>-692.90000000000009</v>
      </c>
      <c r="I22" s="9">
        <f t="shared" si="7"/>
        <v>-442.70000000000005</v>
      </c>
      <c r="J22" s="9">
        <f t="shared" ref="J22:L22" si="8">J11</f>
        <v>225</v>
      </c>
      <c r="K22" s="9">
        <f t="shared" si="8"/>
        <v>-740</v>
      </c>
      <c r="L22" s="9">
        <f t="shared" si="8"/>
        <v>-233</v>
      </c>
      <c r="M22" s="9">
        <v>-911.7</v>
      </c>
      <c r="N22" s="40">
        <v>-26.599999999999966</v>
      </c>
      <c r="O22" s="40">
        <v>-1007.9000000000001</v>
      </c>
      <c r="P22" s="40" t="s">
        <v>1</v>
      </c>
      <c r="Q22" s="40" t="s">
        <v>1</v>
      </c>
      <c r="R22" s="40" t="s">
        <v>1</v>
      </c>
      <c r="S22" s="40" t="s">
        <v>1</v>
      </c>
      <c r="T22" s="40" t="s">
        <v>1</v>
      </c>
      <c r="U22" s="40">
        <v>-372.2</v>
      </c>
      <c r="V22" s="40" t="s">
        <v>1</v>
      </c>
      <c r="W22" s="41" t="s">
        <v>1</v>
      </c>
    </row>
    <row r="23" spans="1:23" s="10" customFormat="1" x14ac:dyDescent="0.2">
      <c r="A23" s="22" t="s">
        <v>5</v>
      </c>
      <c r="B23" s="42">
        <f>MAX(0,-(B22/(B20+B21)))</f>
        <v>2.9551402847362171E-2</v>
      </c>
      <c r="C23" s="42">
        <f t="shared" ref="C23:D23" si="9">MAX(0,-(C22/(C20+C21)))</f>
        <v>0.11365097371606758</v>
      </c>
      <c r="D23" s="42">
        <f t="shared" si="9"/>
        <v>0.13455245114175166</v>
      </c>
      <c r="E23" s="42">
        <f t="shared" ref="E23" si="10">MAX(0,-(E22/(E20+E21)))</f>
        <v>4.2822319425194967E-2</v>
      </c>
      <c r="F23" s="42">
        <f t="shared" ref="F23:J23" si="11">MAX(0,-(F22/(F20+F21)))</f>
        <v>7.3247733077157387E-2</v>
      </c>
      <c r="G23" s="42">
        <f t="shared" si="11"/>
        <v>3.7217961273307287E-2</v>
      </c>
      <c r="H23" s="42">
        <f t="shared" si="11"/>
        <v>4.1525581172353047E-2</v>
      </c>
      <c r="I23" s="42">
        <f t="shared" si="11"/>
        <v>2.296674050747833E-2</v>
      </c>
      <c r="J23" s="42">
        <f t="shared" si="11"/>
        <v>0</v>
      </c>
      <c r="K23" s="42">
        <f>-(K22/(K20+K21))</f>
        <v>4.6683847415460125E-2</v>
      </c>
      <c r="L23" s="42">
        <f>-L22/L20</f>
        <v>1.5466312645204115E-2</v>
      </c>
      <c r="M23" s="42">
        <v>5.914906316499715E-2</v>
      </c>
      <c r="N23" s="43">
        <v>2.0607375271149649E-3</v>
      </c>
      <c r="O23" s="43">
        <v>8.2244653159144518E-2</v>
      </c>
      <c r="P23" s="43" t="s">
        <v>1</v>
      </c>
      <c r="Q23" s="43" t="s">
        <v>1</v>
      </c>
      <c r="R23" s="43" t="s">
        <v>1</v>
      </c>
      <c r="S23" s="43" t="s">
        <v>1</v>
      </c>
      <c r="T23" s="43" t="s">
        <v>1</v>
      </c>
      <c r="U23" s="43">
        <v>3.3671069296182375E-2</v>
      </c>
      <c r="V23" s="43" t="s">
        <v>1</v>
      </c>
      <c r="W23" s="44" t="s">
        <v>1</v>
      </c>
    </row>
    <row r="24" spans="1:23" s="10" customFormat="1" x14ac:dyDescent="0.2"/>
    <row r="25" spans="1:23" s="10" customFormat="1" x14ac:dyDescent="0.2">
      <c r="A25" s="10" t="s">
        <v>29</v>
      </c>
    </row>
  </sheetData>
  <pageMargins left="0.7" right="0.7" top="0.75" bottom="0.75" header="0.3" footer="0.3"/>
  <pageSetup paperSize="9" orientation="portrait" horizontalDpi="300" verticalDpi="300" r:id="rId1"/>
  <ignoredErrors>
    <ignoredError sqref="H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Alison Donohoe</cp:lastModifiedBy>
  <dcterms:created xsi:type="dcterms:W3CDTF">2013-11-19T07:35:31Z</dcterms:created>
  <dcterms:modified xsi:type="dcterms:W3CDTF">2025-03-10T12:29:24Z</dcterms:modified>
</cp:coreProperties>
</file>